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SRC\malexander_Work\SRC\KittyHawk\SDK\RoboHelp\MSFS_SDK_Docs\contents\assets\Files\"/>
    </mc:Choice>
  </mc:AlternateContent>
  <xr:revisionPtr revIDLastSave="0" documentId="13_ncr:1_{CA5BDC32-E72B-4B58-8BC1-1BC6D43CB40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pringFor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2" i="1" l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7" i="1"/>
  <c r="O7" i="1"/>
  <c r="K8" i="1"/>
  <c r="K12" i="1" s="1"/>
  <c r="D7" i="1"/>
  <c r="H12" i="1" s="1"/>
  <c r="S8" i="1" l="1"/>
  <c r="T12" i="1" s="1"/>
  <c r="O12" i="1"/>
  <c r="O8" i="1"/>
  <c r="G13" i="1"/>
  <c r="G32" i="1"/>
  <c r="P12" i="1" l="1"/>
  <c r="K13" i="1"/>
  <c r="H32" i="1"/>
  <c r="O32" i="1" s="1"/>
  <c r="P32" i="1" s="1"/>
  <c r="K32" i="1"/>
  <c r="G14" i="1"/>
  <c r="H13" i="1"/>
  <c r="T13" i="1" s="1"/>
  <c r="T32" i="1" l="1"/>
  <c r="O13" i="1"/>
  <c r="P13" i="1" s="1"/>
  <c r="K14" i="1"/>
  <c r="G15" i="1"/>
  <c r="H14" i="1"/>
  <c r="O14" i="1" s="1"/>
  <c r="P14" i="1" s="1"/>
  <c r="T14" i="1" l="1"/>
  <c r="G16" i="1"/>
  <c r="G17" i="1" s="1"/>
  <c r="K15" i="1"/>
  <c r="H15" i="1"/>
  <c r="T15" i="1" s="1"/>
  <c r="H16" i="1"/>
  <c r="T16" i="1" l="1"/>
  <c r="O16" i="1"/>
  <c r="P16" i="1" s="1"/>
  <c r="O15" i="1"/>
  <c r="P15" i="1" s="1"/>
  <c r="K17" i="1"/>
  <c r="K16" i="1"/>
  <c r="G18" i="1"/>
  <c r="H17" i="1"/>
  <c r="T17" i="1" s="1"/>
  <c r="O17" i="1" l="1"/>
  <c r="P17" i="1" s="1"/>
  <c r="K18" i="1"/>
  <c r="G19" i="1"/>
  <c r="H18" i="1"/>
  <c r="T18" i="1" s="1"/>
  <c r="O18" i="1" l="1"/>
  <c r="P18" i="1" s="1"/>
  <c r="K19" i="1"/>
  <c r="G20" i="1"/>
  <c r="H19" i="1"/>
  <c r="T19" i="1" s="1"/>
  <c r="O19" i="1" l="1"/>
  <c r="P19" i="1" s="1"/>
  <c r="K20" i="1"/>
  <c r="G21" i="1"/>
  <c r="H20" i="1"/>
  <c r="T20" i="1" s="1"/>
  <c r="O20" i="1" l="1"/>
  <c r="P20" i="1" s="1"/>
  <c r="K21" i="1"/>
  <c r="G22" i="1"/>
  <c r="H21" i="1"/>
  <c r="T21" i="1" s="1"/>
  <c r="O21" i="1" l="1"/>
  <c r="P21" i="1" s="1"/>
  <c r="K22" i="1"/>
  <c r="G23" i="1"/>
  <c r="H22" i="1"/>
  <c r="T22" i="1" s="1"/>
  <c r="O22" i="1" l="1"/>
  <c r="P22" i="1" s="1"/>
  <c r="K23" i="1"/>
  <c r="G24" i="1"/>
  <c r="H23" i="1"/>
  <c r="T23" i="1" s="1"/>
  <c r="O23" i="1" l="1"/>
  <c r="P23" i="1" s="1"/>
  <c r="K24" i="1"/>
  <c r="G25" i="1"/>
  <c r="H24" i="1"/>
  <c r="T24" i="1" s="1"/>
  <c r="O24" i="1" l="1"/>
  <c r="P24" i="1" s="1"/>
  <c r="K25" i="1"/>
  <c r="G26" i="1"/>
  <c r="H25" i="1"/>
  <c r="T25" i="1" s="1"/>
  <c r="O25" i="1" l="1"/>
  <c r="P25" i="1" s="1"/>
  <c r="K26" i="1"/>
  <c r="G27" i="1"/>
  <c r="H26" i="1"/>
  <c r="T26" i="1" s="1"/>
  <c r="O26" i="1" l="1"/>
  <c r="P26" i="1" s="1"/>
  <c r="K27" i="1"/>
  <c r="G28" i="1"/>
  <c r="H27" i="1"/>
  <c r="T27" i="1" s="1"/>
  <c r="O27" i="1" l="1"/>
  <c r="P27" i="1" s="1"/>
  <c r="K28" i="1"/>
  <c r="G29" i="1"/>
  <c r="H28" i="1"/>
  <c r="T28" i="1" s="1"/>
  <c r="O28" i="1" l="1"/>
  <c r="P28" i="1" s="1"/>
  <c r="K29" i="1"/>
  <c r="G30" i="1"/>
  <c r="H29" i="1"/>
  <c r="T29" i="1" s="1"/>
  <c r="O29" i="1" l="1"/>
  <c r="P29" i="1" s="1"/>
  <c r="K30" i="1"/>
  <c r="G31" i="1"/>
  <c r="H30" i="1"/>
  <c r="T30" i="1" s="1"/>
  <c r="O30" i="1" l="1"/>
  <c r="P30" i="1" s="1"/>
  <c r="K31" i="1"/>
  <c r="H31" i="1"/>
  <c r="T31" i="1" s="1"/>
  <c r="O31" i="1" l="1"/>
  <c r="P31" i="1" s="1"/>
</calcChain>
</file>

<file path=xl/sharedStrings.xml><?xml version="1.0" encoding="utf-8"?>
<sst xmlns="http://schemas.openxmlformats.org/spreadsheetml/2006/main" count="51" uniqueCount="28">
  <si>
    <t>Force</t>
  </si>
  <si>
    <t>Ratio</t>
  </si>
  <si>
    <t>SpringConst</t>
  </si>
  <si>
    <t>Static compression</t>
  </si>
  <si>
    <t>Description</t>
  </si>
  <si>
    <t>#</t>
  </si>
  <si>
    <t>Exponential constant</t>
  </si>
  <si>
    <t>Maximum-to-static compression ratio</t>
  </si>
  <si>
    <t>ft</t>
  </si>
  <si>
    <t>unitless</t>
  </si>
  <si>
    <t>Value</t>
  </si>
  <si>
    <t>Units</t>
  </si>
  <si>
    <t>Contact point parameters</t>
  </si>
  <si>
    <t>Contact point static load (sustain weight)</t>
  </si>
  <si>
    <t>lbs</t>
  </si>
  <si>
    <t>relative</t>
  </si>
  <si>
    <t>actual</t>
  </si>
  <si>
    <t>Compression</t>
  </si>
  <si>
    <t>lbf/ft</t>
  </si>
  <si>
    <t>lbf</t>
  </si>
  <si>
    <t>Simple (default) spring (exp = 1)</t>
  </si>
  <si>
    <t>Minimum max_compression</t>
  </si>
  <si>
    <t>Calculated max_compression</t>
  </si>
  <si>
    <t>Exponential constant tolerance</t>
  </si>
  <si>
    <t>SpringConst correction</t>
  </si>
  <si>
    <t>SpringConst Ratio</t>
  </si>
  <si>
    <t>Fixed code</t>
  </si>
  <si>
    <t>Original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</si>
</sst>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5" borderId="7" xfId="0" applyNumberForma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165" fontId="0" fillId="3" borderId="7" xfId="0" applyNumberFormat="1" applyFill="1" applyBorder="1" applyAlignment="1">
      <alignment horizontal="right" vertical="center"/>
    </xf>
    <xf numFmtId="165" fontId="0" fillId="3" borderId="5" xfId="0" applyNumberFormat="1" applyFill="1" applyBorder="1" applyAlignment="1">
      <alignment horizontal="right" vertical="center"/>
    </xf>
    <xf numFmtId="165" fontId="0" fillId="3" borderId="6" xfId="0" applyNumberFormat="1" applyFill="1" applyBorder="1" applyAlignment="1">
      <alignment horizontal="right" vertical="center"/>
    </xf>
    <xf numFmtId="165" fontId="0" fillId="4" borderId="7" xfId="0" applyNumberFormat="1" applyFill="1" applyBorder="1" applyAlignment="1">
      <alignment horizontal="right" vertical="center"/>
    </xf>
    <xf numFmtId="165" fontId="0" fillId="4" borderId="5" xfId="0" applyNumberFormat="1" applyFill="1" applyBorder="1" applyAlignment="1">
      <alignment horizontal="right" vertical="center"/>
    </xf>
    <xf numFmtId="165" fontId="0" fillId="4" borderId="6" xfId="0" applyNumberFormat="1" applyFill="1" applyBorder="1" applyAlignment="1">
      <alignment horizontal="right" vertical="center"/>
    </xf>
    <xf numFmtId="165" fontId="0" fillId="5" borderId="7" xfId="0" applyNumberFormat="1" applyFill="1" applyBorder="1" applyAlignment="1">
      <alignment horizontal="right" vertical="center"/>
    </xf>
    <xf numFmtId="165" fontId="0" fillId="5" borderId="5" xfId="0" applyNumberFormat="1" applyFill="1" applyBorder="1" applyAlignment="1">
      <alignment horizontal="right" vertical="center"/>
    </xf>
    <xf numFmtId="165" fontId="0" fillId="5" borderId="6" xfId="0" applyNumberFormat="1" applyFill="1" applyBorder="1" applyAlignment="1">
      <alignment horizontal="right" vertical="center"/>
    </xf>
    <xf numFmtId="165" fontId="0" fillId="4" borderId="0" xfId="0" applyNumberFormat="1" applyFill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Spring Force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34700542173208"/>
          <c:y val="9.0672125984251978E-2"/>
          <c:w val="0.81212107968465086"/>
          <c:h val="0.80083430908107822"/>
        </c:manualLayout>
      </c:layout>
      <c:scatterChart>
        <c:scatterStyle val="lineMarker"/>
        <c:varyColors val="0"/>
        <c:ser>
          <c:idx val="2"/>
          <c:order val="0"/>
          <c:tx>
            <c:v>Simple (exp = 1)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SpringForce!$G$12:$G$32</c:f>
              <c:numCache>
                <c:formatCode>0.000</c:formatCode>
                <c:ptCount val="21"/>
                <c:pt idx="0" formatCode="General">
                  <c:v>1.0000000000000001E-5</c:v>
                </c:pt>
                <c:pt idx="1">
                  <c:v>0.09</c:v>
                </c:pt>
                <c:pt idx="2">
                  <c:v>0.18</c:v>
                </c:pt>
                <c:pt idx="3">
                  <c:v>0.27</c:v>
                </c:pt>
                <c:pt idx="4">
                  <c:v>0.36</c:v>
                </c:pt>
                <c:pt idx="5">
                  <c:v>0.44999999999999996</c:v>
                </c:pt>
                <c:pt idx="6">
                  <c:v>0.53999999999999992</c:v>
                </c:pt>
                <c:pt idx="7">
                  <c:v>0.62999999999999989</c:v>
                </c:pt>
                <c:pt idx="8">
                  <c:v>0.71999999999999986</c:v>
                </c:pt>
                <c:pt idx="9">
                  <c:v>0.80999999999999983</c:v>
                </c:pt>
                <c:pt idx="10">
                  <c:v>0.8999999999999998</c:v>
                </c:pt>
                <c:pt idx="11">
                  <c:v>0.98999999999999977</c:v>
                </c:pt>
                <c:pt idx="12">
                  <c:v>1.0799999999999998</c:v>
                </c:pt>
                <c:pt idx="13">
                  <c:v>1.17</c:v>
                </c:pt>
                <c:pt idx="14">
                  <c:v>1.26</c:v>
                </c:pt>
                <c:pt idx="15">
                  <c:v>1.35</c:v>
                </c:pt>
                <c:pt idx="16">
                  <c:v>1.4400000000000002</c:v>
                </c:pt>
                <c:pt idx="17">
                  <c:v>1.5300000000000002</c:v>
                </c:pt>
                <c:pt idx="18">
                  <c:v>1.6200000000000003</c:v>
                </c:pt>
                <c:pt idx="19">
                  <c:v>1.7100000000000004</c:v>
                </c:pt>
                <c:pt idx="20">
                  <c:v>1.7999999999999998</c:v>
                </c:pt>
              </c:numCache>
            </c:numRef>
          </c:xVal>
          <c:yVal>
            <c:numRef>
              <c:f>SpringForce!$K$12:$K$32</c:f>
              <c:numCache>
                <c:formatCode>#,##0.0</c:formatCode>
                <c:ptCount val="21"/>
                <c:pt idx="0">
                  <c:v>2.5000000000000001E-2</c:v>
                </c:pt>
                <c:pt idx="1">
                  <c:v>225</c:v>
                </c:pt>
                <c:pt idx="2">
                  <c:v>450</c:v>
                </c:pt>
                <c:pt idx="3">
                  <c:v>675</c:v>
                </c:pt>
                <c:pt idx="4">
                  <c:v>900</c:v>
                </c:pt>
                <c:pt idx="5">
                  <c:v>1125</c:v>
                </c:pt>
                <c:pt idx="6">
                  <c:v>1349.9999999999998</c:v>
                </c:pt>
                <c:pt idx="7">
                  <c:v>1574.9999999999998</c:v>
                </c:pt>
                <c:pt idx="8">
                  <c:v>1799.9999999999995</c:v>
                </c:pt>
                <c:pt idx="9">
                  <c:v>2024.9999999999995</c:v>
                </c:pt>
                <c:pt idx="10">
                  <c:v>2249.9999999999995</c:v>
                </c:pt>
                <c:pt idx="11">
                  <c:v>2474.9999999999995</c:v>
                </c:pt>
                <c:pt idx="12">
                  <c:v>2699.9999999999995</c:v>
                </c:pt>
                <c:pt idx="13">
                  <c:v>2925</c:v>
                </c:pt>
                <c:pt idx="14">
                  <c:v>3150</c:v>
                </c:pt>
                <c:pt idx="15">
                  <c:v>3375</c:v>
                </c:pt>
                <c:pt idx="16">
                  <c:v>3600.0000000000005</c:v>
                </c:pt>
                <c:pt idx="17">
                  <c:v>3825.0000000000005</c:v>
                </c:pt>
                <c:pt idx="18">
                  <c:v>4050.0000000000009</c:v>
                </c:pt>
                <c:pt idx="19">
                  <c:v>4275.0000000000009</c:v>
                </c:pt>
                <c:pt idx="20">
                  <c:v>4500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B0A-4149-9A4E-01D4FB0B1D4D}"/>
            </c:ext>
          </c:extLst>
        </c:ser>
        <c:ser>
          <c:idx val="1"/>
          <c:order val="1"/>
          <c:tx>
            <c:v>Original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SpringForce!$G$12:$G$32</c:f>
              <c:numCache>
                <c:formatCode>0.000</c:formatCode>
                <c:ptCount val="21"/>
                <c:pt idx="0" formatCode="General">
                  <c:v>1.0000000000000001E-5</c:v>
                </c:pt>
                <c:pt idx="1">
                  <c:v>0.09</c:v>
                </c:pt>
                <c:pt idx="2">
                  <c:v>0.18</c:v>
                </c:pt>
                <c:pt idx="3">
                  <c:v>0.27</c:v>
                </c:pt>
                <c:pt idx="4">
                  <c:v>0.36</c:v>
                </c:pt>
                <c:pt idx="5">
                  <c:v>0.44999999999999996</c:v>
                </c:pt>
                <c:pt idx="6">
                  <c:v>0.53999999999999992</c:v>
                </c:pt>
                <c:pt idx="7">
                  <c:v>0.62999999999999989</c:v>
                </c:pt>
                <c:pt idx="8">
                  <c:v>0.71999999999999986</c:v>
                </c:pt>
                <c:pt idx="9">
                  <c:v>0.80999999999999983</c:v>
                </c:pt>
                <c:pt idx="10">
                  <c:v>0.8999999999999998</c:v>
                </c:pt>
                <c:pt idx="11">
                  <c:v>0.98999999999999977</c:v>
                </c:pt>
                <c:pt idx="12">
                  <c:v>1.0799999999999998</c:v>
                </c:pt>
                <c:pt idx="13">
                  <c:v>1.17</c:v>
                </c:pt>
                <c:pt idx="14">
                  <c:v>1.26</c:v>
                </c:pt>
                <c:pt idx="15">
                  <c:v>1.35</c:v>
                </c:pt>
                <c:pt idx="16">
                  <c:v>1.4400000000000002</c:v>
                </c:pt>
                <c:pt idx="17">
                  <c:v>1.5300000000000002</c:v>
                </c:pt>
                <c:pt idx="18">
                  <c:v>1.6200000000000003</c:v>
                </c:pt>
                <c:pt idx="19">
                  <c:v>1.7100000000000004</c:v>
                </c:pt>
                <c:pt idx="20">
                  <c:v>1.7999999999999998</c:v>
                </c:pt>
              </c:numCache>
            </c:numRef>
          </c:xVal>
          <c:yVal>
            <c:numRef>
              <c:f>SpringForce!$P$12:$P$32</c:f>
              <c:numCache>
                <c:formatCode>#,##0.0</c:formatCode>
                <c:ptCount val="21"/>
                <c:pt idx="0">
                  <c:v>1.2500069444444448E-7</c:v>
                </c:pt>
                <c:pt idx="1">
                  <c:v>10.631250000000001</c:v>
                </c:pt>
                <c:pt idx="2">
                  <c:v>44.550000000000004</c:v>
                </c:pt>
                <c:pt idx="3">
                  <c:v>104.79375000000003</c:v>
                </c:pt>
                <c:pt idx="4">
                  <c:v>194.4</c:v>
                </c:pt>
                <c:pt idx="5">
                  <c:v>316.40624999999994</c:v>
                </c:pt>
                <c:pt idx="6">
                  <c:v>473.84999999999991</c:v>
                </c:pt>
                <c:pt idx="7">
                  <c:v>669.76874999999984</c:v>
                </c:pt>
                <c:pt idx="8">
                  <c:v>907.19999999999982</c:v>
                </c:pt>
                <c:pt idx="9">
                  <c:v>1189.1812499999994</c:v>
                </c:pt>
                <c:pt idx="10">
                  <c:v>1518.7499999999995</c:v>
                </c:pt>
                <c:pt idx="11">
                  <c:v>1898.9437499999992</c:v>
                </c:pt>
                <c:pt idx="12">
                  <c:v>2332.7999999999993</c:v>
                </c:pt>
                <c:pt idx="13">
                  <c:v>2823.3562499999998</c:v>
                </c:pt>
                <c:pt idx="14">
                  <c:v>3373.6500000000005</c:v>
                </c:pt>
                <c:pt idx="15">
                  <c:v>3986.7187500000014</c:v>
                </c:pt>
                <c:pt idx="16">
                  <c:v>4665.6000000000022</c:v>
                </c:pt>
                <c:pt idx="17">
                  <c:v>5413.3312500000029</c:v>
                </c:pt>
                <c:pt idx="18">
                  <c:v>6232.9500000000035</c:v>
                </c:pt>
                <c:pt idx="19">
                  <c:v>7127.4937500000051</c:v>
                </c:pt>
                <c:pt idx="20">
                  <c:v>8099.9999999999991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B0A-4149-9A4E-01D4FB0B1D4D}"/>
            </c:ext>
          </c:extLst>
        </c:ser>
        <c:ser>
          <c:idx val="0"/>
          <c:order val="2"/>
          <c:tx>
            <c:v>Fixed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SpringForce!$G$12:$G$32</c:f>
              <c:numCache>
                <c:formatCode>0.000</c:formatCode>
                <c:ptCount val="21"/>
                <c:pt idx="0" formatCode="General">
                  <c:v>1.0000000000000001E-5</c:v>
                </c:pt>
                <c:pt idx="1">
                  <c:v>0.09</c:v>
                </c:pt>
                <c:pt idx="2">
                  <c:v>0.18</c:v>
                </c:pt>
                <c:pt idx="3">
                  <c:v>0.27</c:v>
                </c:pt>
                <c:pt idx="4">
                  <c:v>0.36</c:v>
                </c:pt>
                <c:pt idx="5">
                  <c:v>0.44999999999999996</c:v>
                </c:pt>
                <c:pt idx="6">
                  <c:v>0.53999999999999992</c:v>
                </c:pt>
                <c:pt idx="7">
                  <c:v>0.62999999999999989</c:v>
                </c:pt>
                <c:pt idx="8">
                  <c:v>0.71999999999999986</c:v>
                </c:pt>
                <c:pt idx="9">
                  <c:v>0.80999999999999983</c:v>
                </c:pt>
                <c:pt idx="10">
                  <c:v>0.8999999999999998</c:v>
                </c:pt>
                <c:pt idx="11">
                  <c:v>0.98999999999999977</c:v>
                </c:pt>
                <c:pt idx="12">
                  <c:v>1.0799999999999998</c:v>
                </c:pt>
                <c:pt idx="13">
                  <c:v>1.17</c:v>
                </c:pt>
                <c:pt idx="14">
                  <c:v>1.26</c:v>
                </c:pt>
                <c:pt idx="15">
                  <c:v>1.35</c:v>
                </c:pt>
                <c:pt idx="16">
                  <c:v>1.4400000000000002</c:v>
                </c:pt>
                <c:pt idx="17">
                  <c:v>1.5300000000000002</c:v>
                </c:pt>
                <c:pt idx="18">
                  <c:v>1.6200000000000003</c:v>
                </c:pt>
                <c:pt idx="19">
                  <c:v>1.7100000000000004</c:v>
                </c:pt>
                <c:pt idx="20">
                  <c:v>1.7999999999999998</c:v>
                </c:pt>
              </c:numCache>
            </c:numRef>
          </c:xVal>
          <c:yVal>
            <c:numRef>
              <c:f>SpringForce!$T$12:$T$32</c:f>
              <c:numCache>
                <c:formatCode>#,##0.0</c:formatCode>
                <c:ptCount val="21"/>
                <c:pt idx="0">
                  <c:v>1.2499930557002315E-2</c:v>
                </c:pt>
                <c:pt idx="1">
                  <c:v>107.9296875</c:v>
                </c:pt>
                <c:pt idx="2">
                  <c:v>210.9375</c:v>
                </c:pt>
                <c:pt idx="3">
                  <c:v>315.3515625</c:v>
                </c:pt>
                <c:pt idx="4">
                  <c:v>427.5</c:v>
                </c:pt>
                <c:pt idx="5">
                  <c:v>553.7109375</c:v>
                </c:pt>
                <c:pt idx="6">
                  <c:v>700.31249999999989</c:v>
                </c:pt>
                <c:pt idx="7">
                  <c:v>873.63281249999989</c:v>
                </c:pt>
                <c:pt idx="8">
                  <c:v>1079.9999999999998</c:v>
                </c:pt>
                <c:pt idx="9">
                  <c:v>1325.7421874999995</c:v>
                </c:pt>
                <c:pt idx="10">
                  <c:v>1617.1874999999993</c:v>
                </c:pt>
                <c:pt idx="11">
                  <c:v>1960.6640624999991</c:v>
                </c:pt>
                <c:pt idx="12">
                  <c:v>2362.4999999999995</c:v>
                </c:pt>
                <c:pt idx="13">
                  <c:v>2829.0234375000005</c:v>
                </c:pt>
                <c:pt idx="14">
                  <c:v>3366.5625000000005</c:v>
                </c:pt>
                <c:pt idx="15">
                  <c:v>3981.4453125000009</c:v>
                </c:pt>
                <c:pt idx="16">
                  <c:v>4680.0000000000018</c:v>
                </c:pt>
                <c:pt idx="17">
                  <c:v>5468.5546875000027</c:v>
                </c:pt>
                <c:pt idx="18">
                  <c:v>6353.4375000000045</c:v>
                </c:pt>
                <c:pt idx="19">
                  <c:v>7340.9765625000045</c:v>
                </c:pt>
                <c:pt idx="20">
                  <c:v>8437.5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0A-4149-9A4E-01D4FB0B1D4D}"/>
            </c:ext>
          </c:extLst>
        </c:ser>
        <c:ser>
          <c:idx val="3"/>
          <c:order val="3"/>
          <c:tx>
            <c:v>Static compression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92D050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SpringForce!$D$4</c:f>
              <c:numCache>
                <c:formatCode>General</c:formatCode>
                <c:ptCount val="1"/>
                <c:pt idx="0">
                  <c:v>1.2</c:v>
                </c:pt>
              </c:numCache>
            </c:numRef>
          </c:xVal>
          <c:yVal>
            <c:numRef>
              <c:f>SpringForce!$D$9</c:f>
              <c:numCache>
                <c:formatCode>General</c:formatCode>
                <c:ptCount val="1"/>
                <c:pt idx="0">
                  <c:v>3000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E8-48F5-AEF3-61FF437C6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4191967"/>
        <c:axId val="1464187167"/>
      </c:scatterChart>
      <c:valAx>
        <c:axId val="1464191967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Compression, ft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187167"/>
        <c:crosses val="autoZero"/>
        <c:crossBetween val="midCat"/>
      </c:valAx>
      <c:valAx>
        <c:axId val="1464187167"/>
        <c:scaling>
          <c:orientation val="minMax"/>
          <c:max val="1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Force, lbf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1919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18869060192637807"/>
          <c:y val="0.12270693312039951"/>
          <c:w val="0.3433682723054623"/>
          <c:h val="0.20600105750764783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1905</xdr:rowOff>
    </xdr:from>
    <xdr:to>
      <xdr:col>5</xdr:col>
      <xdr:colOff>518161</xdr:colOff>
      <xdr:row>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CD6AC4-7469-9791-DE15-5EFD8C158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3"/>
  <sheetViews>
    <sheetView tabSelected="1" zoomScaleNormal="100" workbookViewId="0">
      <selection activeCell="K22" sqref="K22"/>
    </sheetView>
  </sheetViews>
  <sheetFormatPr defaultColWidth="9.109375" defaultRowHeight="14.4" x14ac:dyDescent="0.3"/>
  <cols>
    <col min="1" max="1" width="3.6640625" style="1" customWidth="1"/>
    <col min="2" max="2" width="4.6640625" style="1" customWidth="1"/>
    <col min="3" max="3" width="33.6640625" style="1" customWidth="1"/>
    <col min="4" max="5" width="7.6640625" style="1" customWidth="1"/>
    <col min="6" max="6" width="10.6640625" style="1" customWidth="1"/>
    <col min="7" max="8" width="8.6640625" style="1" customWidth="1"/>
    <col min="9" max="9" width="5.6640625" style="1" customWidth="1"/>
    <col min="10" max="10" width="11.6640625" style="1" customWidth="1"/>
    <col min="11" max="12" width="8.6640625" style="1" customWidth="1"/>
    <col min="13" max="13" width="5.6640625" style="1" customWidth="1"/>
    <col min="14" max="14" width="27.6640625" style="1" customWidth="1"/>
    <col min="15" max="16" width="8.6640625" style="1" customWidth="1"/>
    <col min="17" max="17" width="5.6640625" style="1" customWidth="1"/>
    <col min="18" max="18" width="27.6640625" style="1" customWidth="1"/>
    <col min="19" max="20" width="8.6640625" style="1" customWidth="1"/>
    <col min="21" max="16384" width="9.109375" style="1"/>
  </cols>
  <sheetData>
    <row r="2" spans="2:20" x14ac:dyDescent="0.3">
      <c r="B2" s="57" t="s">
        <v>12</v>
      </c>
      <c r="C2" s="58"/>
      <c r="D2" s="58"/>
      <c r="E2" s="59"/>
      <c r="J2" s="62" t="s">
        <v>20</v>
      </c>
      <c r="K2" s="62"/>
      <c r="L2" s="62"/>
      <c r="N2" s="63" t="s">
        <v>27</v>
      </c>
      <c r="O2" s="63"/>
      <c r="P2" s="63"/>
      <c r="R2" s="64" t="s">
        <v>26</v>
      </c>
      <c r="S2" s="64"/>
      <c r="T2" s="64"/>
    </row>
    <row r="3" spans="2:20" x14ac:dyDescent="0.3">
      <c r="B3" s="3" t="s">
        <v>5</v>
      </c>
      <c r="C3" s="3" t="s">
        <v>4</v>
      </c>
      <c r="D3" s="3" t="s">
        <v>10</v>
      </c>
      <c r="E3" s="3" t="s">
        <v>11</v>
      </c>
      <c r="J3" s="16"/>
      <c r="K3" s="17"/>
      <c r="L3" s="16"/>
      <c r="N3" s="22"/>
      <c r="O3" s="22"/>
      <c r="P3" s="22"/>
      <c r="R3" s="32"/>
      <c r="S3" s="32"/>
      <c r="T3" s="32"/>
    </row>
    <row r="4" spans="2:20" x14ac:dyDescent="0.3">
      <c r="B4" s="4">
        <v>8</v>
      </c>
      <c r="C4" s="5" t="s">
        <v>3</v>
      </c>
      <c r="D4" s="54">
        <v>1.2</v>
      </c>
      <c r="E4" s="8" t="s">
        <v>8</v>
      </c>
      <c r="J4" s="16"/>
      <c r="K4" s="17"/>
      <c r="L4" s="16"/>
      <c r="N4" s="23" t="s">
        <v>21</v>
      </c>
      <c r="O4" s="24">
        <v>0.01</v>
      </c>
      <c r="P4" s="25" t="s">
        <v>8</v>
      </c>
      <c r="R4" s="33" t="s">
        <v>21</v>
      </c>
      <c r="S4" s="34">
        <v>0</v>
      </c>
      <c r="T4" s="35" t="s">
        <v>8</v>
      </c>
    </row>
    <row r="5" spans="2:20" x14ac:dyDescent="0.3">
      <c r="B5" s="4">
        <v>9</v>
      </c>
      <c r="C5" s="5" t="s">
        <v>7</v>
      </c>
      <c r="D5" s="54">
        <v>1.5</v>
      </c>
      <c r="E5" s="8" t="s">
        <v>9</v>
      </c>
      <c r="J5" s="16"/>
      <c r="K5" s="17"/>
      <c r="L5" s="16"/>
      <c r="N5" s="23" t="s">
        <v>23</v>
      </c>
      <c r="O5" s="24">
        <v>1E-3</v>
      </c>
      <c r="P5" s="25" t="s">
        <v>9</v>
      </c>
      <c r="R5" s="33" t="s">
        <v>23</v>
      </c>
      <c r="S5" s="34">
        <v>0</v>
      </c>
      <c r="T5" s="35" t="s">
        <v>9</v>
      </c>
    </row>
    <row r="6" spans="2:20" x14ac:dyDescent="0.3">
      <c r="B6" s="6">
        <v>16</v>
      </c>
      <c r="C6" s="7" t="s">
        <v>6</v>
      </c>
      <c r="D6" s="55">
        <v>2</v>
      </c>
      <c r="E6" s="9" t="s">
        <v>9</v>
      </c>
      <c r="J6" s="16"/>
      <c r="K6" s="17"/>
      <c r="L6" s="16"/>
      <c r="N6" s="26"/>
      <c r="O6" s="22"/>
      <c r="P6" s="22"/>
      <c r="R6" s="32"/>
      <c r="S6" s="32"/>
      <c r="T6" s="32"/>
    </row>
    <row r="7" spans="2:20" x14ac:dyDescent="0.3">
      <c r="B7" s="61" t="s">
        <v>22</v>
      </c>
      <c r="C7" s="61"/>
      <c r="D7" s="11">
        <f>D4*D5</f>
        <v>1.7999999999999998</v>
      </c>
      <c r="E7" s="10" t="s">
        <v>8</v>
      </c>
      <c r="J7" s="17"/>
      <c r="K7" s="17"/>
      <c r="L7" s="17"/>
      <c r="N7" s="23" t="s">
        <v>24</v>
      </c>
      <c r="O7" s="26">
        <f>IF(OR(D6&lt;(1+O5),1&lt;=O4),1,(1/D5+(D6-1)*POWER(1/D5,D6))/D6)</f>
        <v>0.55555555555555558</v>
      </c>
      <c r="P7" s="25" t="s">
        <v>9</v>
      </c>
      <c r="R7" s="33" t="s">
        <v>25</v>
      </c>
      <c r="S7" s="36">
        <f>(D5+(1-D5)/D6)/D4^(D6-1)</f>
        <v>1.0416666666666667</v>
      </c>
      <c r="T7" s="35" t="s">
        <v>9</v>
      </c>
    </row>
    <row r="8" spans="2:20" x14ac:dyDescent="0.3">
      <c r="J8" s="17" t="s">
        <v>2</v>
      </c>
      <c r="K8" s="53">
        <f>D9/D4</f>
        <v>2500</v>
      </c>
      <c r="L8" s="18" t="s">
        <v>18</v>
      </c>
      <c r="N8" s="23" t="s">
        <v>2</v>
      </c>
      <c r="O8" s="51">
        <f>K8/O7</f>
        <v>4500</v>
      </c>
      <c r="P8" s="25" t="s">
        <v>18</v>
      </c>
      <c r="R8" s="33" t="s">
        <v>2</v>
      </c>
      <c r="S8" s="52">
        <f>K8</f>
        <v>2500</v>
      </c>
      <c r="T8" s="35" t="s">
        <v>18</v>
      </c>
    </row>
    <row r="9" spans="2:20" x14ac:dyDescent="0.3">
      <c r="B9" s="60" t="s">
        <v>13</v>
      </c>
      <c r="C9" s="60"/>
      <c r="D9" s="56">
        <v>3000</v>
      </c>
      <c r="E9" s="10" t="s">
        <v>14</v>
      </c>
      <c r="G9" s="60" t="s">
        <v>17</v>
      </c>
      <c r="H9" s="60"/>
      <c r="J9" s="17"/>
      <c r="K9" s="17"/>
      <c r="L9" s="17"/>
      <c r="N9" s="26"/>
      <c r="O9" s="26"/>
      <c r="P9" s="22"/>
      <c r="R9" s="32"/>
      <c r="S9" s="32"/>
      <c r="T9" s="32"/>
    </row>
    <row r="10" spans="2:20" x14ac:dyDescent="0.3">
      <c r="G10" s="3" t="s">
        <v>16</v>
      </c>
      <c r="H10" s="3" t="s">
        <v>15</v>
      </c>
      <c r="J10" s="17"/>
      <c r="K10" s="20" t="s">
        <v>0</v>
      </c>
      <c r="L10" s="17"/>
      <c r="N10" s="26"/>
      <c r="O10" s="27" t="s">
        <v>1</v>
      </c>
      <c r="P10" s="28" t="s">
        <v>0</v>
      </c>
      <c r="R10" s="32"/>
      <c r="S10" s="37" t="s">
        <v>1</v>
      </c>
      <c r="T10" s="38" t="s">
        <v>0</v>
      </c>
    </row>
    <row r="11" spans="2:20" x14ac:dyDescent="0.3">
      <c r="G11" s="10" t="s">
        <v>8</v>
      </c>
      <c r="H11" s="10" t="s">
        <v>9</v>
      </c>
      <c r="J11" s="17"/>
      <c r="K11" s="21" t="s">
        <v>19</v>
      </c>
      <c r="L11" s="17"/>
      <c r="N11" s="26"/>
      <c r="O11" s="29" t="s">
        <v>9</v>
      </c>
      <c r="P11" s="29" t="s">
        <v>19</v>
      </c>
      <c r="R11" s="32"/>
      <c r="S11" s="39" t="s">
        <v>9</v>
      </c>
      <c r="T11" s="39" t="s">
        <v>19</v>
      </c>
    </row>
    <row r="12" spans="2:20" x14ac:dyDescent="0.3">
      <c r="G12" s="12">
        <v>1.0000000000000001E-5</v>
      </c>
      <c r="H12" s="13">
        <f t="shared" ref="H12:H32" si="0">G12/D$7</f>
        <v>5.5555555555555567E-6</v>
      </c>
      <c r="J12" s="17"/>
      <c r="K12" s="42">
        <f t="shared" ref="K12:K32" si="1">G12*K$8</f>
        <v>2.5000000000000001E-2</v>
      </c>
      <c r="L12" s="17"/>
      <c r="N12" s="26"/>
      <c r="O12" s="27">
        <f>IF(OR(D$6&lt;(1+O$5),D$7&lt;=O$4),1,(H12+(D$6-1)*H12^D$6)/D$6)</f>
        <v>2.7777932098765437E-6</v>
      </c>
      <c r="P12" s="45">
        <f>G12*O$8*O12</f>
        <v>1.2500069444444448E-7</v>
      </c>
      <c r="R12" s="32"/>
      <c r="S12" s="37">
        <f>IF(OR(D$6&lt;=(1+S$5),D$7&lt;=S$4),1,1/D$6+(S$7*G12^(D$6-1)-1/D$6)*H12)</f>
        <v>0.49999722228009258</v>
      </c>
      <c r="T12" s="48">
        <f>G12*S$8*S12</f>
        <v>1.2499930557002315E-2</v>
      </c>
    </row>
    <row r="13" spans="2:20" x14ac:dyDescent="0.3">
      <c r="G13" s="14">
        <f>D7/(ROW(G32)-ROW(G12))</f>
        <v>0.09</v>
      </c>
      <c r="H13" s="14">
        <f t="shared" si="0"/>
        <v>0.05</v>
      </c>
      <c r="J13" s="17"/>
      <c r="K13" s="43">
        <f t="shared" si="1"/>
        <v>225</v>
      </c>
      <c r="L13" s="17"/>
      <c r="N13" s="26"/>
      <c r="O13" s="30">
        <f t="shared" ref="O13:O32" si="2">IF(OR(D$6&lt;(1+O$5),D$7&lt;=O$4),1,(H13+(D$6-1)*H13^D$6)/D$6)</f>
        <v>2.6250000000000002E-2</v>
      </c>
      <c r="P13" s="46">
        <f t="shared" ref="P13:P32" si="3">G13*O$8*O13</f>
        <v>10.631250000000001</v>
      </c>
      <c r="R13" s="32"/>
      <c r="S13" s="40">
        <f t="shared" ref="S13:S32" si="4">IF(OR(D$6&lt;=(1+S$5),D$7&lt;=S$4),1,1/D$6+(S$7*G13^(D$6-1)-1/D$6)*H13)</f>
        <v>0.47968749999999999</v>
      </c>
      <c r="T13" s="49">
        <f t="shared" ref="T13:T32" si="5">G13*S$8*S13</f>
        <v>107.9296875</v>
      </c>
    </row>
    <row r="14" spans="2:20" x14ac:dyDescent="0.3">
      <c r="G14" s="14">
        <f t="shared" ref="G14:G31" si="6">G13+G$13</f>
        <v>0.18</v>
      </c>
      <c r="H14" s="14">
        <f t="shared" si="0"/>
        <v>0.1</v>
      </c>
      <c r="J14" s="17"/>
      <c r="K14" s="43">
        <f t="shared" si="1"/>
        <v>450</v>
      </c>
      <c r="L14" s="17"/>
      <c r="N14" s="26"/>
      <c r="O14" s="30">
        <f t="shared" si="2"/>
        <v>5.5000000000000007E-2</v>
      </c>
      <c r="P14" s="46">
        <f t="shared" si="3"/>
        <v>44.550000000000004</v>
      </c>
      <c r="R14" s="32"/>
      <c r="S14" s="40">
        <f t="shared" si="4"/>
        <v>0.46875</v>
      </c>
      <c r="T14" s="49">
        <f t="shared" si="5"/>
        <v>210.9375</v>
      </c>
    </row>
    <row r="15" spans="2:20" x14ac:dyDescent="0.3">
      <c r="G15" s="14">
        <f t="shared" si="6"/>
        <v>0.27</v>
      </c>
      <c r="H15" s="14">
        <f t="shared" si="0"/>
        <v>0.15000000000000002</v>
      </c>
      <c r="J15" s="17"/>
      <c r="K15" s="43">
        <f t="shared" si="1"/>
        <v>675</v>
      </c>
      <c r="L15" s="17"/>
      <c r="N15" s="26"/>
      <c r="O15" s="30">
        <f t="shared" si="2"/>
        <v>8.6250000000000021E-2</v>
      </c>
      <c r="P15" s="46">
        <f t="shared" si="3"/>
        <v>104.79375000000003</v>
      </c>
      <c r="R15" s="32"/>
      <c r="S15" s="40">
        <f t="shared" si="4"/>
        <v>0.46718749999999998</v>
      </c>
      <c r="T15" s="49">
        <f t="shared" si="5"/>
        <v>315.3515625</v>
      </c>
    </row>
    <row r="16" spans="2:20" x14ac:dyDescent="0.3">
      <c r="G16" s="14">
        <f t="shared" si="6"/>
        <v>0.36</v>
      </c>
      <c r="H16" s="14">
        <f t="shared" si="0"/>
        <v>0.2</v>
      </c>
      <c r="J16" s="17"/>
      <c r="K16" s="43">
        <f t="shared" si="1"/>
        <v>900</v>
      </c>
      <c r="L16" s="17"/>
      <c r="N16" s="26"/>
      <c r="O16" s="30">
        <f t="shared" si="2"/>
        <v>0.12000000000000001</v>
      </c>
      <c r="P16" s="46">
        <f t="shared" si="3"/>
        <v>194.4</v>
      </c>
      <c r="R16" s="32"/>
      <c r="S16" s="40">
        <f t="shared" si="4"/>
        <v>0.47499999999999998</v>
      </c>
      <c r="T16" s="49">
        <f t="shared" si="5"/>
        <v>427.5</v>
      </c>
    </row>
    <row r="17" spans="7:20" x14ac:dyDescent="0.3">
      <c r="G17" s="14">
        <f t="shared" si="6"/>
        <v>0.44999999999999996</v>
      </c>
      <c r="H17" s="14">
        <f t="shared" si="0"/>
        <v>0.25</v>
      </c>
      <c r="J17" s="17"/>
      <c r="K17" s="43">
        <f t="shared" si="1"/>
        <v>1125</v>
      </c>
      <c r="L17" s="17"/>
      <c r="N17" s="26"/>
      <c r="O17" s="30">
        <f t="shared" si="2"/>
        <v>0.15625</v>
      </c>
      <c r="P17" s="46">
        <f t="shared" si="3"/>
        <v>316.40624999999994</v>
      </c>
      <c r="R17" s="32"/>
      <c r="S17" s="40">
        <f t="shared" si="4"/>
        <v>0.4921875</v>
      </c>
      <c r="T17" s="49">
        <f t="shared" si="5"/>
        <v>553.7109375</v>
      </c>
    </row>
    <row r="18" spans="7:20" x14ac:dyDescent="0.3">
      <c r="G18" s="14">
        <f t="shared" si="6"/>
        <v>0.53999999999999992</v>
      </c>
      <c r="H18" s="14">
        <f t="shared" si="0"/>
        <v>0.3</v>
      </c>
      <c r="J18" s="17"/>
      <c r="K18" s="43">
        <f t="shared" si="1"/>
        <v>1349.9999999999998</v>
      </c>
      <c r="L18" s="19"/>
      <c r="N18" s="26"/>
      <c r="O18" s="30">
        <f t="shared" si="2"/>
        <v>0.19500000000000001</v>
      </c>
      <c r="P18" s="46">
        <f t="shared" si="3"/>
        <v>473.84999999999991</v>
      </c>
      <c r="R18" s="32"/>
      <c r="S18" s="40">
        <f t="shared" si="4"/>
        <v>0.51875000000000004</v>
      </c>
      <c r="T18" s="49">
        <f t="shared" si="5"/>
        <v>700.31249999999989</v>
      </c>
    </row>
    <row r="19" spans="7:20" x14ac:dyDescent="0.3">
      <c r="G19" s="14">
        <f t="shared" si="6"/>
        <v>0.62999999999999989</v>
      </c>
      <c r="H19" s="14">
        <f t="shared" si="0"/>
        <v>0.35</v>
      </c>
      <c r="J19" s="19"/>
      <c r="K19" s="43">
        <f t="shared" si="1"/>
        <v>1574.9999999999998</v>
      </c>
      <c r="L19" s="17"/>
      <c r="N19" s="26"/>
      <c r="O19" s="30">
        <f t="shared" si="2"/>
        <v>0.23624999999999999</v>
      </c>
      <c r="P19" s="46">
        <f t="shared" si="3"/>
        <v>669.76874999999984</v>
      </c>
      <c r="R19" s="32"/>
      <c r="S19" s="40">
        <f t="shared" si="4"/>
        <v>0.5546875</v>
      </c>
      <c r="T19" s="49">
        <f t="shared" si="5"/>
        <v>873.63281249999989</v>
      </c>
    </row>
    <row r="20" spans="7:20" x14ac:dyDescent="0.3">
      <c r="G20" s="14">
        <f t="shared" si="6"/>
        <v>0.71999999999999986</v>
      </c>
      <c r="H20" s="14">
        <f t="shared" si="0"/>
        <v>0.39999999999999997</v>
      </c>
      <c r="J20" s="17"/>
      <c r="K20" s="43">
        <f t="shared" si="1"/>
        <v>1799.9999999999995</v>
      </c>
      <c r="L20" s="17"/>
      <c r="N20" s="26"/>
      <c r="O20" s="30">
        <f t="shared" si="2"/>
        <v>0.27999999999999997</v>
      </c>
      <c r="P20" s="46">
        <f t="shared" si="3"/>
        <v>907.19999999999982</v>
      </c>
      <c r="R20" s="32"/>
      <c r="S20" s="40">
        <f t="shared" si="4"/>
        <v>0.6</v>
      </c>
      <c r="T20" s="49">
        <f t="shared" si="5"/>
        <v>1079.9999999999998</v>
      </c>
    </row>
    <row r="21" spans="7:20" x14ac:dyDescent="0.3">
      <c r="G21" s="14">
        <f t="shared" si="6"/>
        <v>0.80999999999999983</v>
      </c>
      <c r="H21" s="14">
        <f t="shared" si="0"/>
        <v>0.44999999999999996</v>
      </c>
      <c r="J21" s="17"/>
      <c r="K21" s="43">
        <f t="shared" si="1"/>
        <v>2024.9999999999995</v>
      </c>
      <c r="L21" s="16"/>
      <c r="N21" s="26"/>
      <c r="O21" s="30">
        <f t="shared" si="2"/>
        <v>0.32624999999999993</v>
      </c>
      <c r="P21" s="46">
        <f t="shared" si="3"/>
        <v>1189.1812499999994</v>
      </c>
      <c r="R21" s="32"/>
      <c r="S21" s="40">
        <f t="shared" si="4"/>
        <v>0.65468749999999987</v>
      </c>
      <c r="T21" s="49">
        <f t="shared" si="5"/>
        <v>1325.7421874999995</v>
      </c>
    </row>
    <row r="22" spans="7:20" x14ac:dyDescent="0.3">
      <c r="G22" s="14">
        <f t="shared" si="6"/>
        <v>0.8999999999999998</v>
      </c>
      <c r="H22" s="14">
        <f t="shared" si="0"/>
        <v>0.49999999999999994</v>
      </c>
      <c r="J22" s="17"/>
      <c r="K22" s="43">
        <f t="shared" si="1"/>
        <v>2249.9999999999995</v>
      </c>
      <c r="L22" s="16"/>
      <c r="N22" s="26"/>
      <c r="O22" s="30">
        <f t="shared" si="2"/>
        <v>0.37499999999999994</v>
      </c>
      <c r="P22" s="46">
        <f t="shared" si="3"/>
        <v>1518.7499999999995</v>
      </c>
      <c r="R22" s="32"/>
      <c r="S22" s="40">
        <f t="shared" si="4"/>
        <v>0.71874999999999989</v>
      </c>
      <c r="T22" s="49">
        <f t="shared" si="5"/>
        <v>1617.1874999999993</v>
      </c>
    </row>
    <row r="23" spans="7:20" x14ac:dyDescent="0.3">
      <c r="G23" s="14">
        <f t="shared" si="6"/>
        <v>0.98999999999999977</v>
      </c>
      <c r="H23" s="14">
        <f t="shared" si="0"/>
        <v>0.54999999999999993</v>
      </c>
      <c r="J23" s="16"/>
      <c r="K23" s="43">
        <f t="shared" si="1"/>
        <v>2474.9999999999995</v>
      </c>
      <c r="L23" s="16"/>
      <c r="N23" s="26"/>
      <c r="O23" s="30">
        <f t="shared" si="2"/>
        <v>0.42624999999999991</v>
      </c>
      <c r="P23" s="46">
        <f t="shared" si="3"/>
        <v>1898.9437499999992</v>
      </c>
      <c r="R23" s="32"/>
      <c r="S23" s="40">
        <f t="shared" si="4"/>
        <v>0.79218749999999982</v>
      </c>
      <c r="T23" s="49">
        <f t="shared" si="5"/>
        <v>1960.6640624999991</v>
      </c>
    </row>
    <row r="24" spans="7:20" x14ac:dyDescent="0.3">
      <c r="G24" s="14">
        <f t="shared" si="6"/>
        <v>1.0799999999999998</v>
      </c>
      <c r="H24" s="14">
        <f t="shared" si="0"/>
        <v>0.6</v>
      </c>
      <c r="J24" s="16"/>
      <c r="K24" s="43">
        <f t="shared" si="1"/>
        <v>2699.9999999999995</v>
      </c>
      <c r="L24" s="16"/>
      <c r="N24" s="26"/>
      <c r="O24" s="30">
        <f t="shared" si="2"/>
        <v>0.48</v>
      </c>
      <c r="P24" s="46">
        <f t="shared" si="3"/>
        <v>2332.7999999999993</v>
      </c>
      <c r="R24" s="32"/>
      <c r="S24" s="40">
        <f t="shared" si="4"/>
        <v>0.875</v>
      </c>
      <c r="T24" s="49">
        <f t="shared" si="5"/>
        <v>2362.4999999999995</v>
      </c>
    </row>
    <row r="25" spans="7:20" x14ac:dyDescent="0.3">
      <c r="G25" s="14">
        <f t="shared" si="6"/>
        <v>1.17</v>
      </c>
      <c r="H25" s="14">
        <f t="shared" si="0"/>
        <v>0.65</v>
      </c>
      <c r="J25" s="16"/>
      <c r="K25" s="43">
        <f t="shared" si="1"/>
        <v>2925</v>
      </c>
      <c r="L25" s="16"/>
      <c r="N25" s="26"/>
      <c r="O25" s="30">
        <f t="shared" si="2"/>
        <v>0.53625</v>
      </c>
      <c r="P25" s="46">
        <f t="shared" si="3"/>
        <v>2823.3562499999998</v>
      </c>
      <c r="R25" s="32"/>
      <c r="S25" s="40">
        <f t="shared" si="4"/>
        <v>0.96718750000000009</v>
      </c>
      <c r="T25" s="49">
        <f t="shared" si="5"/>
        <v>2829.0234375000005</v>
      </c>
    </row>
    <row r="26" spans="7:20" x14ac:dyDescent="0.3">
      <c r="G26" s="14">
        <f t="shared" si="6"/>
        <v>1.26</v>
      </c>
      <c r="H26" s="14">
        <f t="shared" si="0"/>
        <v>0.70000000000000007</v>
      </c>
      <c r="J26" s="16"/>
      <c r="K26" s="43">
        <f t="shared" si="1"/>
        <v>3150</v>
      </c>
      <c r="L26" s="16"/>
      <c r="N26" s="22"/>
      <c r="O26" s="30">
        <f t="shared" si="2"/>
        <v>0.59500000000000008</v>
      </c>
      <c r="P26" s="46">
        <f t="shared" si="3"/>
        <v>3373.6500000000005</v>
      </c>
      <c r="R26" s="32"/>
      <c r="S26" s="40">
        <f t="shared" si="4"/>
        <v>1.0687500000000001</v>
      </c>
      <c r="T26" s="49">
        <f t="shared" si="5"/>
        <v>3366.5625000000005</v>
      </c>
    </row>
    <row r="27" spans="7:20" x14ac:dyDescent="0.3">
      <c r="G27" s="14">
        <f t="shared" si="6"/>
        <v>1.35</v>
      </c>
      <c r="H27" s="14">
        <f t="shared" si="0"/>
        <v>0.75000000000000011</v>
      </c>
      <c r="J27" s="16"/>
      <c r="K27" s="43">
        <f t="shared" si="1"/>
        <v>3375</v>
      </c>
      <c r="L27" s="16"/>
      <c r="N27" s="22"/>
      <c r="O27" s="30">
        <f t="shared" si="2"/>
        <v>0.65625000000000022</v>
      </c>
      <c r="P27" s="46">
        <f t="shared" si="3"/>
        <v>3986.7187500000014</v>
      </c>
      <c r="R27" s="32"/>
      <c r="S27" s="40">
        <f t="shared" si="4"/>
        <v>1.1796875000000002</v>
      </c>
      <c r="T27" s="49">
        <f t="shared" si="5"/>
        <v>3981.4453125000009</v>
      </c>
    </row>
    <row r="28" spans="7:20" x14ac:dyDescent="0.3">
      <c r="G28" s="14">
        <f t="shared" si="6"/>
        <v>1.4400000000000002</v>
      </c>
      <c r="H28" s="14">
        <f t="shared" si="0"/>
        <v>0.80000000000000016</v>
      </c>
      <c r="J28" s="16"/>
      <c r="K28" s="43">
        <f t="shared" si="1"/>
        <v>3600.0000000000005</v>
      </c>
      <c r="L28" s="16"/>
      <c r="N28" s="22"/>
      <c r="O28" s="30">
        <f t="shared" si="2"/>
        <v>0.7200000000000002</v>
      </c>
      <c r="P28" s="46">
        <f t="shared" si="3"/>
        <v>4665.6000000000022</v>
      </c>
      <c r="R28" s="32"/>
      <c r="S28" s="40">
        <f t="shared" si="4"/>
        <v>1.3000000000000003</v>
      </c>
      <c r="T28" s="49">
        <f t="shared" si="5"/>
        <v>4680.0000000000018</v>
      </c>
    </row>
    <row r="29" spans="7:20" x14ac:dyDescent="0.3">
      <c r="G29" s="14">
        <f t="shared" si="6"/>
        <v>1.5300000000000002</v>
      </c>
      <c r="H29" s="14">
        <f t="shared" si="0"/>
        <v>0.8500000000000002</v>
      </c>
      <c r="J29" s="16"/>
      <c r="K29" s="43">
        <f t="shared" si="1"/>
        <v>3825.0000000000005</v>
      </c>
      <c r="L29" s="16"/>
      <c r="N29" s="22"/>
      <c r="O29" s="30">
        <f t="shared" si="2"/>
        <v>0.78625000000000034</v>
      </c>
      <c r="P29" s="46">
        <f t="shared" si="3"/>
        <v>5413.3312500000029</v>
      </c>
      <c r="R29" s="32"/>
      <c r="S29" s="40">
        <f t="shared" si="4"/>
        <v>1.4296875000000004</v>
      </c>
      <c r="T29" s="49">
        <f t="shared" si="5"/>
        <v>5468.5546875000027</v>
      </c>
    </row>
    <row r="30" spans="7:20" x14ac:dyDescent="0.3">
      <c r="G30" s="14">
        <f t="shared" si="6"/>
        <v>1.6200000000000003</v>
      </c>
      <c r="H30" s="14">
        <f t="shared" si="0"/>
        <v>0.90000000000000024</v>
      </c>
      <c r="J30" s="16"/>
      <c r="K30" s="43">
        <f t="shared" si="1"/>
        <v>4050.0000000000009</v>
      </c>
      <c r="L30" s="16"/>
      <c r="N30" s="22"/>
      <c r="O30" s="30">
        <f t="shared" si="2"/>
        <v>0.85500000000000032</v>
      </c>
      <c r="P30" s="46">
        <f t="shared" si="3"/>
        <v>6232.9500000000035</v>
      </c>
      <c r="R30" s="32"/>
      <c r="S30" s="40">
        <f t="shared" si="4"/>
        <v>1.5687500000000008</v>
      </c>
      <c r="T30" s="49">
        <f t="shared" si="5"/>
        <v>6353.4375000000045</v>
      </c>
    </row>
    <row r="31" spans="7:20" x14ac:dyDescent="0.3">
      <c r="G31" s="14">
        <f t="shared" si="6"/>
        <v>1.7100000000000004</v>
      </c>
      <c r="H31" s="14">
        <f t="shared" si="0"/>
        <v>0.95000000000000029</v>
      </c>
      <c r="J31" s="16"/>
      <c r="K31" s="43">
        <f t="shared" si="1"/>
        <v>4275.0000000000009</v>
      </c>
      <c r="L31" s="16"/>
      <c r="N31" s="22"/>
      <c r="O31" s="30">
        <f t="shared" si="2"/>
        <v>0.92625000000000046</v>
      </c>
      <c r="P31" s="46">
        <f t="shared" si="3"/>
        <v>7127.4937500000051</v>
      </c>
      <c r="R31" s="32"/>
      <c r="S31" s="40">
        <f t="shared" si="4"/>
        <v>1.7171875000000008</v>
      </c>
      <c r="T31" s="49">
        <f t="shared" si="5"/>
        <v>7340.9765625000045</v>
      </c>
    </row>
    <row r="32" spans="7:20" x14ac:dyDescent="0.3">
      <c r="G32" s="15">
        <f>D7</f>
        <v>1.7999999999999998</v>
      </c>
      <c r="H32" s="15">
        <f t="shared" si="0"/>
        <v>1</v>
      </c>
      <c r="J32" s="16"/>
      <c r="K32" s="44">
        <f t="shared" si="1"/>
        <v>4500</v>
      </c>
      <c r="L32" s="16"/>
      <c r="N32" s="22"/>
      <c r="O32" s="31">
        <f t="shared" si="2"/>
        <v>1</v>
      </c>
      <c r="P32" s="47">
        <f t="shared" si="3"/>
        <v>8099.9999999999991</v>
      </c>
      <c r="R32" s="32"/>
      <c r="S32" s="41">
        <f t="shared" si="4"/>
        <v>1.875</v>
      </c>
      <c r="T32" s="50">
        <f t="shared" si="5"/>
        <v>8437.5</v>
      </c>
    </row>
    <row r="43" spans="10:10" x14ac:dyDescent="0.3">
      <c r="J43" s="2"/>
    </row>
  </sheetData>
  <sheetProtection sheet="1" objects="1" scenarios="1"/>
  <mergeCells count="7">
    <mergeCell ref="N2:P2"/>
    <mergeCell ref="R2:T2"/>
    <mergeCell ref="B2:E2"/>
    <mergeCell ref="B9:C9"/>
    <mergeCell ref="B7:C7"/>
    <mergeCell ref="G9:H9"/>
    <mergeCell ref="J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SpringForce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Solomykin</dc:creator>
  <cp:lastModifiedBy>Mark Alexander</cp:lastModifiedBy>
  <dcterms:created xsi:type="dcterms:W3CDTF">2015-06-05T18:17:20Z</dcterms:created>
  <dcterms:modified xsi:type="dcterms:W3CDTF">2024-05-13T06:36:44Z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6b1335-57c5-4252-b30e-5d6d84c342bb_Enabled">
    <vt:lpwstr>true</vt:lpwstr>
  </property>
  <property fmtid="{D5CDD505-2E9C-101B-9397-08002B2CF9AE}" pid="3" name="MSIP_Label_126b1335-57c5-4252-b30e-5d6d84c342bb_SetDate">
    <vt:lpwstr>2023-06-20T16:07:45Z</vt:lpwstr>
  </property>
  <property fmtid="{D5CDD505-2E9C-101B-9397-08002B2CF9AE}" pid="4" name="MSIP_Label_126b1335-57c5-4252-b30e-5d6d84c342bb_Method">
    <vt:lpwstr>Standard</vt:lpwstr>
  </property>
  <property fmtid="{D5CDD505-2E9C-101B-9397-08002B2CF9AE}" pid="5" name="MSIP_Label_126b1335-57c5-4252-b30e-5d6d84c342bb_Name">
    <vt:lpwstr>C1 - INTERNE</vt:lpwstr>
  </property>
  <property fmtid="{D5CDD505-2E9C-101B-9397-08002B2CF9AE}" pid="6" name="MSIP_Label_126b1335-57c5-4252-b30e-5d6d84c342bb_SiteId">
    <vt:lpwstr>4dcf0733-b5c0-47bb-b12d-e8c22f9d4e9f</vt:lpwstr>
  </property>
  <property fmtid="{D5CDD505-2E9C-101B-9397-08002B2CF9AE}" pid="7" name="MSIP_Label_126b1335-57c5-4252-b30e-5d6d84c342bb_ActionId">
    <vt:lpwstr>b1610c0d-684a-46fd-b573-96a5f644f433</vt:lpwstr>
  </property>
  <property fmtid="{D5CDD505-2E9C-101B-9397-08002B2CF9AE}" pid="8" name="MSIP_Label_126b1335-57c5-4252-b30e-5d6d84c342bb_ContentBits">
    <vt:lpwstr>0</vt:lpwstr>
  </property>
</Properties>
</file>